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4615" windowHeight="11955"/>
  </bookViews>
  <sheets>
    <sheet name="Checklist" sheetId="1" r:id="rId1"/>
    <sheet name="Dashboard" sheetId="2" r:id="rId2"/>
    <sheet name="Herramientas" sheetId="3" r:id="rId3"/>
  </sheets>
  <calcPr calcId="124519"/>
</workbook>
</file>

<file path=xl/calcChain.xml><?xml version="1.0" encoding="utf-8"?>
<calcChain xmlns="http://schemas.openxmlformats.org/spreadsheetml/2006/main">
  <c r="C26" i="2"/>
  <c r="D26" s="1"/>
  <c r="C25"/>
  <c r="D25" s="1"/>
  <c r="C24"/>
  <c r="D24" s="1"/>
  <c r="C23"/>
  <c r="D23" s="1"/>
  <c r="C22"/>
  <c r="D22" s="1"/>
  <c r="C21"/>
  <c r="D21" s="1"/>
  <c r="C20"/>
  <c r="D20" s="1"/>
  <c r="C19"/>
  <c r="D19" s="1"/>
  <c r="C15"/>
  <c r="B15"/>
  <c r="D15" s="1"/>
  <c r="C14"/>
  <c r="B14"/>
  <c r="D14" s="1"/>
  <c r="C13"/>
  <c r="B13"/>
  <c r="D13" s="1"/>
  <c r="C12"/>
  <c r="B12"/>
  <c r="D12" s="1"/>
  <c r="B8"/>
  <c r="D8" s="1"/>
  <c r="B7"/>
  <c r="B6"/>
  <c r="D6" s="1"/>
  <c r="D5"/>
  <c r="B5"/>
  <c r="B4"/>
  <c r="D4" s="1"/>
  <c r="E22" l="1"/>
  <c r="E26"/>
  <c r="E21"/>
  <c r="E25"/>
  <c r="E20"/>
  <c r="E24"/>
  <c r="E19"/>
  <c r="E23"/>
</calcChain>
</file>

<file path=xl/sharedStrings.xml><?xml version="1.0" encoding="utf-8"?>
<sst xmlns="http://schemas.openxmlformats.org/spreadsheetml/2006/main" count="363" uniqueCount="186">
  <si>
    <t>#</t>
  </si>
  <si>
    <t>Bloque</t>
  </si>
  <si>
    <t>Comprobación</t>
  </si>
  <si>
    <t>Herramienta</t>
  </si>
  <si>
    <t>Prioridad</t>
  </si>
  <si>
    <t>Estado</t>
  </si>
  <si>
    <t>Notas</t>
  </si>
  <si>
    <t>Setup</t>
  </si>
  <si>
    <t>Google Search Console verificado y conectado al dominio</t>
  </si>
  <si>
    <t>Search Console</t>
  </si>
  <si>
    <t>Crítica</t>
  </si>
  <si>
    <t>Pendiente</t>
  </si>
  <si>
    <t>Screaming Frog instalado (versión gratuita ≤ 500 URLs)</t>
  </si>
  <si>
    <t>Screaming Frog</t>
  </si>
  <si>
    <t>Valores iniciales registrados: posición media, URLs indexadas, score PageSpeed móvil</t>
  </si>
  <si>
    <t>Search Console / PageSpeed</t>
  </si>
  <si>
    <t>Alta</t>
  </si>
  <si>
    <t>B1 · Rastreo</t>
  </si>
  <si>
    <t>Informe de cobertura: revisar columna «Error» (5xx, 404, robots.txt)</t>
  </si>
  <si>
    <t>Search Console → Indexación &gt; Páginas</t>
  </si>
  <si>
    <t>Columna «Excluidas»: sin páginas de servicio o blog en Noindex involuntario</t>
  </si>
  <si>
    <t>Columna «Detectada, no indexada»: investigar si llevan más de 4 semanas</t>
  </si>
  <si>
    <t>robots.txt: sin línea Disallow: / que bloquee todo el sitio</t>
  </si>
  <si>
    <t>Navegador: tudominio.com/robots.txt</t>
  </si>
  <si>
    <t>Operador site: número de URLs indexadas coherente con el tamaño del sitio</t>
  </si>
  <si>
    <t>Google: site:tudominio.com</t>
  </si>
  <si>
    <t>Screaming Frog: sin errores 4xx con enlaces internos apuntando</t>
  </si>
  <si>
    <t>Screaming Frog → Response Codes &gt; 4xx</t>
  </si>
  <si>
    <t>Screaming Frog: sin redirecciones en cadena (más de 2 saltos)</t>
  </si>
  <si>
    <t>Screaming Frog → Redirects &gt; Chains</t>
  </si>
  <si>
    <t>Screaming Frog: sin URLs con noindex involuntario en Directives</t>
  </si>
  <si>
    <t>Screaming Frog → Directives &gt; Noindex</t>
  </si>
  <si>
    <t>B1 · Sitemap</t>
  </si>
  <si>
    <t>Sitemap accesible: tudominio.com/sitemap.xml devuelve contenido XML</t>
  </si>
  <si>
    <t>Navegador</t>
  </si>
  <si>
    <t>Sitemap enviado en Search Console con estado «Correcto»</t>
  </si>
  <si>
    <t>Search Console → Indexación &gt; Sitemaps</t>
  </si>
  <si>
    <t>Sitemap sin URLs que tengan noindex en el código</t>
  </si>
  <si>
    <t>Search Console + Screaming Frog</t>
  </si>
  <si>
    <t>Media</t>
  </si>
  <si>
    <t>Sitemap sin páginas de tags, categorías vacías o resultados de búsqueda interna</t>
  </si>
  <si>
    <t>Revisión manual del sitemap.xml</t>
  </si>
  <si>
    <t>B1 · Mobile</t>
  </si>
  <si>
    <t>Informe de usabilidad móvil: sin errores de texto pequeño, clics juntos o desbordamiento</t>
  </si>
  <si>
    <t>Search Console → Experiencia &gt; Usabilidad móvil</t>
  </si>
  <si>
    <t>B2 · CWV</t>
  </si>
  <si>
    <t>LCP página de inicio ≤ 2,5 s (datos de campo)</t>
  </si>
  <si>
    <t>PageSpeed Insights</t>
  </si>
  <si>
    <t>LCP página de servicio principal ≤ 2,5 s (datos de campo)</t>
  </si>
  <si>
    <t>LCP artículo de blog más visitado ≤ 2,5 s (datos de campo)</t>
  </si>
  <si>
    <t>INP ≤ 200 ms en las páginas principales</t>
  </si>
  <si>
    <t>CLS ≤ 0,1 en las páginas principales</t>
  </si>
  <si>
    <t>Datos de campo disponibles en PageSpeed (tráfico suficiente para CrUX)</t>
  </si>
  <si>
    <t>B3 · On-page</t>
  </si>
  <si>
    <t>Sin títulos duplicados entre páginas del sitio</t>
  </si>
  <si>
    <t>Screaming Frog → Page Titles &gt; Duplicate</t>
  </si>
  <si>
    <t>Sin títulos ausentes (Missing) ni superiores a 60 caracteres</t>
  </si>
  <si>
    <t>Screaming Frog → Page Titles</t>
  </si>
  <si>
    <t>Sin meta descriptions ausentes o duplicadas en páginas clave</t>
  </si>
  <si>
    <t>Screaming Frog → Meta Description</t>
  </si>
  <si>
    <t>Sin páginas sin H1 ni páginas con H1 múltiple</t>
  </si>
  <si>
    <t>Screaming Frog → H1 &gt; Missing / Multiple</t>
  </si>
  <si>
    <t>Bloque 4 — Canibalización de keywords</t>
  </si>
  <si>
    <t>B4 · Canibalización</t>
  </si>
  <si>
    <t>Operador site: para las 5 keywords principales: sin más de 1 URL por keyword</t>
  </si>
  <si>
    <t>Google: site:tudominio.com «keyword»</t>
  </si>
  <si>
    <t>Search Console: sin dos URLs compartiendo impresiones para la misma query</t>
  </si>
  <si>
    <t>Search Console → Rendimiento &gt; Páginas</t>
  </si>
  <si>
    <t>B4 · E-E-A-T</t>
  </si>
  <si>
    <t>Autor nombrado con bio visible (nombre + rol) en todas las páginas de contenido</t>
  </si>
  <si>
    <t>Revisión manual del site</t>
  </si>
  <si>
    <t>Página /conocenos o /sobre-nosotros con perfiles reales del equipo</t>
  </si>
  <si>
    <t>Página /contacto con dirección, teléfono y horario visibles</t>
  </si>
  <si>
    <t>Artículos de blog con al menos 2 fuentes externas enlazadas</t>
  </si>
  <si>
    <t>Revisión manual de los 5 posts más visitados</t>
  </si>
  <si>
    <t>Fecha de publicación y/o actualización visible en el contenido</t>
  </si>
  <si>
    <t>B4 · Enlazado interno</t>
  </si>
  <si>
    <t>Sin páginas del sitemap sin ningún enlace interno apuntando (páginas huérfanas)</t>
  </si>
  <si>
    <t>Screaming Frog → Informes &gt; Páginas huérfanas</t>
  </si>
  <si>
    <t>Páginas de servicios clave reciben al menos 3 enlaces internos desde contenido del blog</t>
  </si>
  <si>
    <t>Screaming Frog → pestaña Inlinks &gt; filtro por URL destino</t>
  </si>
  <si>
    <t>Anchor text de los enlaces internos es descriptivo (sin «clic aquí» ni «más información»)</t>
  </si>
  <si>
    <t>Baja</t>
  </si>
  <si>
    <t>B5 · Backlinks</t>
  </si>
  <si>
    <t>DR medio de los dominios referentes ≥ 20 (perfil de autoridad mínimo)</t>
  </si>
  <si>
    <t>Ahrefs Backlink Checker</t>
  </si>
  <si>
    <t>Sin patrones de anchor text exacto repetido en backlinks de baja calidad</t>
  </si>
  <si>
    <t>Sin dominios spam evidentes en el perfil de backlinks</t>
  </si>
  <si>
    <t>B5 · NAP</t>
  </si>
  <si>
    <t>Nombre comercial idéntico en web, GBP y principales directorios</t>
  </si>
  <si>
    <t>Google Business Profile + directorios</t>
  </si>
  <si>
    <t>Dirección idéntica en web, GBP y principales directorios</t>
  </si>
  <si>
    <t>Teléfono idéntico en web, GBP y principales directorios</t>
  </si>
  <si>
    <t>Ficha GBP activa, verificada y con horario actualizado</t>
  </si>
  <si>
    <t>Google Business Profile</t>
  </si>
  <si>
    <t>B6 · Schema</t>
  </si>
  <si>
    <t>Rich Results Test página inicio: sin errores (rojo)</t>
  </si>
  <si>
    <t>search.google.com/test/rich-results</t>
  </si>
  <si>
    <t>Rich Results Test página servicio principal: sin errores</t>
  </si>
  <si>
    <t>Rich Results Test artículo de blog más visitado: sin errores</t>
  </si>
  <si>
    <t>Schema LocalBusiness: nombre, dirección, teléfono y horario correctos</t>
  </si>
  <si>
    <t>Ctrl+U → buscar application/ld+json</t>
  </si>
  <si>
    <t>Schema BlogPosting: fecha de modificación (dateModified) presente</t>
  </si>
  <si>
    <t>Schema FAQPage: respuestas autocontenidas (se entienden sin contexto)</t>
  </si>
  <si>
    <t>B7 · Imágenes</t>
  </si>
  <si>
    <t>Cero imágenes sin atributo alt en todo el sitio</t>
  </si>
  <si>
    <t>Screaming Frog → Images &gt; Missing Alt Text</t>
  </si>
  <si>
    <t>Imágenes en formato WebP (no JPEG ni PNG sin necesidad de transparencia)</t>
  </si>
  <si>
    <t>Screaming Frog → Images &gt; Content Type</t>
  </si>
  <si>
    <t>Sin imágenes más grandes de lo que se muestran en pantalla</t>
  </si>
  <si>
    <t>PageSpeed → Oportunidades &gt; Imágenes dimensionadas</t>
  </si>
  <si>
    <t>Sin imágenes que superen 200 KB en formato WebP</t>
  </si>
  <si>
    <t>PageSpeed → Oportunidades &gt; Codificación eficiente</t>
  </si>
  <si>
    <t>Nombres de fichero descriptivos (no IMG_3847.jpg)</t>
  </si>
  <si>
    <t>Screaming Frog → Images &gt; columna Address</t>
  </si>
  <si>
    <t>Métrica</t>
  </si>
  <si>
    <t>Valor</t>
  </si>
  <si>
    <t>Objetivo</t>
  </si>
  <si>
    <t>Comprobaciones OK</t>
  </si>
  <si>
    <t>Requieren revision</t>
  </si>
  <si>
    <t>Errores detectados</t>
  </si>
  <si>
    <t>Pendientes de revisar</t>
  </si>
  <si>
    <t>Score SEO (0-100)</t>
  </si>
  <si>
    <t>Errores (❌)</t>
  </si>
  <si>
    <t>Revisión (⚠️)</t>
  </si>
  <si>
    <t>Total pendiente</t>
  </si>
  <si>
    <t>Critica</t>
  </si>
  <si>
    <t>Total checks</t>
  </si>
  <si>
    <t>✅ OK</t>
  </si>
  <si>
    <t>% completado</t>
  </si>
  <si>
    <t>Semáforo</t>
  </si>
  <si>
    <t>Bloque 0 · Setup</t>
  </si>
  <si>
    <t>Bloque 1 · Rastreo</t>
  </si>
  <si>
    <t>Bloque 2 · Rendimiento CWV</t>
  </si>
  <si>
    <t>Bloque 3 · On-page</t>
  </si>
  <si>
    <t>Bloque 4 · Contenido</t>
  </si>
  <si>
    <t>Bloque 5 · Backlinks/NAP</t>
  </si>
  <si>
    <t>Bloque 6 · Schema</t>
  </si>
  <si>
    <t>Bloque 7 · Imágenes</t>
  </si>
  <si>
    <t>Guia completa: sapyensdev.com/blog/como-hacer-auditoria-seo-checklist/  |  Auditoria profesional: sapyensdev.com/servicios/auditoria-y-analisis-web-profesional/</t>
  </si>
  <si>
    <t>SapyensDev — Herramientas gratuitas para la auditoría SEO</t>
  </si>
  <si>
    <t>URL</t>
  </si>
  <si>
    <t>Para qué sirve</t>
  </si>
  <si>
    <t>Coste</t>
  </si>
  <si>
    <t>Límites</t>
  </si>
  <si>
    <t>Google Search Console</t>
  </si>
  <si>
    <t>search.google.com/search-console</t>
  </si>
  <si>
    <t>Rastreo, indexación, errores de cobertura, usabilidad móvil, sitemaps</t>
  </si>
  <si>
    <t>Gratuito</t>
  </si>
  <si>
    <t>pagespeed.web.dev</t>
  </si>
  <si>
    <t>Core Web Vitals (LCP, INP, CLS), sugerencias de optimización de imágenes y JS</t>
  </si>
  <si>
    <t>Screaming Frog SEO Spider</t>
  </si>
  <si>
    <t>screamingfrog.co.uk/seo-spider</t>
  </si>
  <si>
    <t>Rastreo técnico: errores 4xx, títulos/meta/H1, redirects, imágenes sin alt, noindex</t>
  </si>
  <si>
    <t>Gratuito (límite 500 URLs)</t>
  </si>
  <si>
    <t>Instalación local en Windows/Mac/Linux</t>
  </si>
  <si>
    <t>ahrefs.com/backlink-checker</t>
  </si>
  <si>
    <t>Perfil de backlinks, Domain Rating, anchor texts, dominios referentes</t>
  </si>
  <si>
    <t>Gratuito (top 100 backlinks)</t>
  </si>
  <si>
    <t>Rich Results Test</t>
  </si>
  <si>
    <t>Verificar schema JSON-LD: errores vs advertencias por tipo de rich result</t>
  </si>
  <si>
    <t>business.google.com</t>
  </si>
  <si>
    <t>Auditar consistencia NAP, horario, categoría y estado de verificación de la ficha</t>
  </si>
  <si>
    <t>Requiere cuenta Google asociada al negocio</t>
  </si>
  <si>
    <t>INSTRUCCIONES: Rellena el estado de cada check en la hoja «Checklist» usando el desplegable (OK / Revisar / Error / Pendiente). El Dashboard se actualiza automáticamente con el score y las tareas por prioridad.</t>
  </si>
  <si>
    <t>SapyensDev - Dashboard de Auditoría SEO</t>
  </si>
  <si>
    <t>SapyensDev - Checklist de Auditoría SEO · sapyensdev.com/blog/como-hacer-auditoria-seo-checklist/</t>
  </si>
  <si>
    <t>Bloque 7 - Optimización de imágenes</t>
  </si>
  <si>
    <t>Bloque 6 - Schema y datos estructurados</t>
  </si>
  <si>
    <t>Bloque 5 - Consistencia NAP local</t>
  </si>
  <si>
    <t>Bloque 5 - Perfil de backlinks</t>
  </si>
  <si>
    <t>Bloque 4 - Enlazado interno</t>
  </si>
  <si>
    <t>Bloque 4 - E-E-A-T y confianza</t>
  </si>
  <si>
    <t>Bloque 3 - On-page (títulos, H1, meta)</t>
  </si>
  <si>
    <t>Bloque 2 - Rendimiento / Core Web Vitals</t>
  </si>
  <si>
    <t>Bloque 1 - Usabilidad móvil</t>
  </si>
  <si>
    <t>Bloque 1 - Sitemap</t>
  </si>
  <si>
    <t>Bloque 1 - Rastreo e indexación</t>
  </si>
  <si>
    <t>Setup - Preparación</t>
  </si>
  <si>
    <t>Sin límite - requiere verificar propiedad del dominio</t>
  </si>
  <si>
    <t>Sin límite ni registro - analiza cualquier URL pública</t>
  </si>
  <si>
    <t>Sin registro - consulta puntual</t>
  </si>
  <si>
    <t>Sin registro - analiza la URL directamente</t>
  </si>
  <si>
    <t>PUNTUACIÓN SEO - Resumen del diagnóstico</t>
  </si>
  <si>
    <t>ISSUES POR PRIORIDAD - Pendientes de resolver</t>
  </si>
  <si>
    <t>PROGRESO POR BLOQUE - % de checks completados con ✅ OK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</si>
</sst>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0"/>
      <color rgb="FFFFFFFF"/>
      <name val="Calibri"/>
    </font>
    <font>
      <sz val="9"/>
      <color rgb="FF888888"/>
      <name val="Calibri"/>
    </font>
    <font>
      <i/>
      <sz val="9"/>
      <color rgb="FF888888"/>
      <name val="Calibri"/>
    </font>
    <font>
      <sz val="10"/>
      <color rgb="FF222222"/>
      <name val="Calibri"/>
    </font>
    <font>
      <i/>
      <sz val="9"/>
      <color rgb="FF555555"/>
      <name val="Calibri"/>
    </font>
    <font>
      <b/>
      <sz val="9"/>
      <color rgb="FFD93025"/>
      <name val="Calibri"/>
    </font>
    <font>
      <sz val="10"/>
      <color rgb="FF888888"/>
      <name val="Calibri"/>
    </font>
    <font>
      <sz val="9"/>
      <color rgb="FF555555"/>
      <name val="Calibri"/>
    </font>
    <font>
      <b/>
      <sz val="9"/>
      <color rgb="FFF89517"/>
      <name val="Calibri"/>
    </font>
    <font>
      <b/>
      <sz val="9"/>
      <color rgb="FF888888"/>
      <name val="Calibri"/>
    </font>
    <font>
      <b/>
      <sz val="11"/>
      <color rgb="FFFFFFFF"/>
      <name val="Calibri"/>
    </font>
    <font>
      <b/>
      <sz val="10"/>
      <color rgb="FF1E3134"/>
      <name val="Calibri"/>
    </font>
    <font>
      <b/>
      <sz val="10"/>
      <color rgb="FF222222"/>
      <name val="Calibri"/>
    </font>
    <font>
      <b/>
      <sz val="12"/>
      <color rgb="FF00454F"/>
      <name val="Calibri"/>
    </font>
    <font>
      <b/>
      <sz val="10"/>
      <color rgb="FFD93025"/>
      <name val="Calibri"/>
    </font>
    <font>
      <b/>
      <sz val="11"/>
      <color rgb="FFD93025"/>
      <name val="Calibri"/>
    </font>
    <font>
      <b/>
      <sz val="11"/>
      <color rgb="FFF89517"/>
      <name val="Calibri"/>
    </font>
    <font>
      <b/>
      <sz val="11"/>
      <color rgb="FF222222"/>
      <name val="Calibri"/>
    </font>
    <font>
      <b/>
      <sz val="10"/>
      <color rgb="FFF89517"/>
      <name val="Calibri"/>
    </font>
    <font>
      <b/>
      <sz val="10"/>
      <color rgb="FF34A853"/>
      <name val="Calibri"/>
    </font>
    <font>
      <b/>
      <sz val="10"/>
      <color rgb="FF888888"/>
      <name val="Calibri"/>
    </font>
    <font>
      <sz val="10"/>
      <color rgb="FF555555"/>
      <name val="Calibri"/>
    </font>
    <font>
      <b/>
      <sz val="11"/>
      <color rgb="FF00454F"/>
      <name val="Calibri"/>
    </font>
    <font>
      <b/>
      <sz val="10"/>
      <color rgb="FF00454F"/>
      <name val="Calibri"/>
    </font>
    <font>
      <i/>
      <sz val="9"/>
      <color rgb="FF00454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3134"/>
      </patternFill>
    </fill>
    <fill>
      <patternFill patternType="solid">
        <fgColor rgb="FF30707B"/>
      </patternFill>
    </fill>
    <fill>
      <patternFill patternType="solid">
        <fgColor rgb="FFFFFFFF"/>
      </patternFill>
    </fill>
    <fill>
      <patternFill patternType="solid">
        <fgColor rgb="FFF7FEFF"/>
      </patternFill>
    </fill>
  </fills>
  <borders count="2">
    <border>
      <left/>
      <right/>
      <top/>
      <bottom/>
      <diagonal/>
    </border>
    <border>
      <left style="thin">
        <color rgb="FFD9EAEC"/>
      </left>
      <right style="thin">
        <color rgb="FFD9EAEC"/>
      </right>
      <top style="thin">
        <color rgb="FFD9EAEC"/>
      </top>
      <bottom style="thin">
        <color rgb="FFD9EAE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4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6" fillId="5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9" fontId="25" fillId="5" borderId="1" xfId="0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9" fontId="25" fillId="4" borderId="1" xfId="0" applyNumberFormat="1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2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>
      <pane ySplit="2" topLeftCell="A3" activePane="bottomLeft" state="frozen"/>
      <selection pane="bottomLeft" activeCell="D4" sqref="D4"/>
    </sheetView>
  </sheetViews>
  <sheetFormatPr baseColWidth="10" defaultColWidth="9.140625" defaultRowHeight="15"/>
  <cols>
    <col min="1" max="1" width="4" customWidth="1"/>
    <col min="2" max="2" width="26" customWidth="1"/>
    <col min="3" max="3" width="52" customWidth="1"/>
    <col min="4" max="4" width="30" customWidth="1"/>
    <col min="5" max="5" width="10" customWidth="1"/>
    <col min="6" max="6" width="14" customWidth="1"/>
    <col min="7" max="7" width="28" customWidth="1"/>
  </cols>
  <sheetData>
    <row r="1" spans="1:7" ht="27.95" customHeight="1">
      <c r="A1" s="50" t="s">
        <v>166</v>
      </c>
      <c r="B1" s="49"/>
      <c r="C1" s="49"/>
      <c r="D1" s="49"/>
      <c r="E1" s="49"/>
      <c r="F1" s="49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8" customHeight="1">
      <c r="A3" s="48" t="s">
        <v>178</v>
      </c>
      <c r="B3" s="49"/>
      <c r="C3" s="49"/>
      <c r="D3" s="49"/>
      <c r="E3" s="49"/>
      <c r="F3" s="49"/>
      <c r="G3" s="49"/>
    </row>
    <row r="4" spans="1:7" ht="30" customHeight="1">
      <c r="A4" s="2">
        <v>1</v>
      </c>
      <c r="B4" s="3" t="s">
        <v>7</v>
      </c>
      <c r="C4" s="4" t="s">
        <v>8</v>
      </c>
      <c r="D4" s="5" t="s">
        <v>9</v>
      </c>
      <c r="E4" s="6" t="s">
        <v>10</v>
      </c>
      <c r="F4" s="7" t="s">
        <v>11</v>
      </c>
      <c r="G4" s="8"/>
    </row>
    <row r="5" spans="1:7" ht="30" customHeight="1">
      <c r="A5" s="9">
        <v>2</v>
      </c>
      <c r="B5" s="10" t="s">
        <v>7</v>
      </c>
      <c r="C5" s="11" t="s">
        <v>12</v>
      </c>
      <c r="D5" s="12" t="s">
        <v>13</v>
      </c>
      <c r="E5" s="13" t="s">
        <v>10</v>
      </c>
      <c r="F5" s="14" t="s">
        <v>11</v>
      </c>
      <c r="G5" s="15"/>
    </row>
    <row r="6" spans="1:7" ht="30" customHeight="1">
      <c r="A6" s="2">
        <v>3</v>
      </c>
      <c r="B6" s="3" t="s">
        <v>7</v>
      </c>
      <c r="C6" s="4" t="s">
        <v>14</v>
      </c>
      <c r="D6" s="5" t="s">
        <v>15</v>
      </c>
      <c r="E6" s="16" t="s">
        <v>16</v>
      </c>
      <c r="F6" s="7" t="s">
        <v>11</v>
      </c>
      <c r="G6" s="8"/>
    </row>
    <row r="7" spans="1:7" ht="18" customHeight="1">
      <c r="A7" s="48" t="s">
        <v>177</v>
      </c>
      <c r="B7" s="49"/>
      <c r="C7" s="49"/>
      <c r="D7" s="49"/>
      <c r="E7" s="49"/>
      <c r="F7" s="49"/>
      <c r="G7" s="49"/>
    </row>
    <row r="8" spans="1:7" ht="30" customHeight="1">
      <c r="A8" s="9">
        <v>4</v>
      </c>
      <c r="B8" s="10" t="s">
        <v>17</v>
      </c>
      <c r="C8" s="11" t="s">
        <v>18</v>
      </c>
      <c r="D8" s="12" t="s">
        <v>19</v>
      </c>
      <c r="E8" s="13" t="s">
        <v>10</v>
      </c>
      <c r="F8" s="14" t="s">
        <v>11</v>
      </c>
      <c r="G8" s="15"/>
    </row>
    <row r="9" spans="1:7" ht="30" customHeight="1">
      <c r="A9" s="2">
        <v>5</v>
      </c>
      <c r="B9" s="3" t="s">
        <v>17</v>
      </c>
      <c r="C9" s="4" t="s">
        <v>20</v>
      </c>
      <c r="D9" s="5" t="s">
        <v>19</v>
      </c>
      <c r="E9" s="6" t="s">
        <v>10</v>
      </c>
      <c r="F9" s="7" t="s">
        <v>11</v>
      </c>
      <c r="G9" s="8"/>
    </row>
    <row r="10" spans="1:7" ht="30" customHeight="1">
      <c r="A10" s="9">
        <v>6</v>
      </c>
      <c r="B10" s="10" t="s">
        <v>17</v>
      </c>
      <c r="C10" s="11" t="s">
        <v>21</v>
      </c>
      <c r="D10" s="12" t="s">
        <v>19</v>
      </c>
      <c r="E10" s="17" t="s">
        <v>16</v>
      </c>
      <c r="F10" s="14" t="s">
        <v>11</v>
      </c>
      <c r="G10" s="15"/>
    </row>
    <row r="11" spans="1:7" ht="30" customHeight="1">
      <c r="A11" s="2">
        <v>7</v>
      </c>
      <c r="B11" s="3" t="s">
        <v>17</v>
      </c>
      <c r="C11" s="4" t="s">
        <v>22</v>
      </c>
      <c r="D11" s="5" t="s">
        <v>23</v>
      </c>
      <c r="E11" s="6" t="s">
        <v>10</v>
      </c>
      <c r="F11" s="7" t="s">
        <v>11</v>
      </c>
      <c r="G11" s="8"/>
    </row>
    <row r="12" spans="1:7" ht="30" customHeight="1">
      <c r="A12" s="9">
        <v>8</v>
      </c>
      <c r="B12" s="10" t="s">
        <v>17</v>
      </c>
      <c r="C12" s="11" t="s">
        <v>24</v>
      </c>
      <c r="D12" s="12" t="s">
        <v>25</v>
      </c>
      <c r="E12" s="17" t="s">
        <v>16</v>
      </c>
      <c r="F12" s="14" t="s">
        <v>11</v>
      </c>
      <c r="G12" s="15"/>
    </row>
    <row r="13" spans="1:7" ht="30" customHeight="1">
      <c r="A13" s="2">
        <v>9</v>
      </c>
      <c r="B13" s="3" t="s">
        <v>17</v>
      </c>
      <c r="C13" s="4" t="s">
        <v>26</v>
      </c>
      <c r="D13" s="5" t="s">
        <v>27</v>
      </c>
      <c r="E13" s="16" t="s">
        <v>16</v>
      </c>
      <c r="F13" s="7" t="s">
        <v>11</v>
      </c>
      <c r="G13" s="8"/>
    </row>
    <row r="14" spans="1:7" ht="30" customHeight="1">
      <c r="A14" s="9">
        <v>10</v>
      </c>
      <c r="B14" s="10" t="s">
        <v>17</v>
      </c>
      <c r="C14" s="11" t="s">
        <v>28</v>
      </c>
      <c r="D14" s="12" t="s">
        <v>29</v>
      </c>
      <c r="E14" s="17" t="s">
        <v>16</v>
      </c>
      <c r="F14" s="14" t="s">
        <v>11</v>
      </c>
      <c r="G14" s="15"/>
    </row>
    <row r="15" spans="1:7" ht="30" customHeight="1">
      <c r="A15" s="2">
        <v>11</v>
      </c>
      <c r="B15" s="3" t="s">
        <v>17</v>
      </c>
      <c r="C15" s="4" t="s">
        <v>30</v>
      </c>
      <c r="D15" s="5" t="s">
        <v>31</v>
      </c>
      <c r="E15" s="16" t="s">
        <v>16</v>
      </c>
      <c r="F15" s="7" t="s">
        <v>11</v>
      </c>
      <c r="G15" s="8"/>
    </row>
    <row r="16" spans="1:7" ht="18" customHeight="1">
      <c r="A16" s="48" t="s">
        <v>176</v>
      </c>
      <c r="B16" s="49"/>
      <c r="C16" s="49"/>
      <c r="D16" s="49"/>
      <c r="E16" s="49"/>
      <c r="F16" s="49"/>
      <c r="G16" s="49"/>
    </row>
    <row r="17" spans="1:7" ht="30" customHeight="1">
      <c r="A17" s="9">
        <v>12</v>
      </c>
      <c r="B17" s="10" t="s">
        <v>32</v>
      </c>
      <c r="C17" s="11" t="s">
        <v>33</v>
      </c>
      <c r="D17" s="12" t="s">
        <v>34</v>
      </c>
      <c r="E17" s="17" t="s">
        <v>16</v>
      </c>
      <c r="F17" s="14" t="s">
        <v>11</v>
      </c>
      <c r="G17" s="15"/>
    </row>
    <row r="18" spans="1:7" ht="30" customHeight="1">
      <c r="A18" s="2">
        <v>13</v>
      </c>
      <c r="B18" s="3" t="s">
        <v>32</v>
      </c>
      <c r="C18" s="4" t="s">
        <v>35</v>
      </c>
      <c r="D18" s="5" t="s">
        <v>36</v>
      </c>
      <c r="E18" s="16" t="s">
        <v>16</v>
      </c>
      <c r="F18" s="7" t="s">
        <v>11</v>
      </c>
      <c r="G18" s="8"/>
    </row>
    <row r="19" spans="1:7" ht="30" customHeight="1">
      <c r="A19" s="9">
        <v>14</v>
      </c>
      <c r="B19" s="10" t="s">
        <v>32</v>
      </c>
      <c r="C19" s="11" t="s">
        <v>37</v>
      </c>
      <c r="D19" s="12" t="s">
        <v>38</v>
      </c>
      <c r="E19" s="17" t="s">
        <v>39</v>
      </c>
      <c r="F19" s="14" t="s">
        <v>11</v>
      </c>
      <c r="G19" s="15"/>
    </row>
    <row r="20" spans="1:7" ht="30" customHeight="1">
      <c r="A20" s="2">
        <v>15</v>
      </c>
      <c r="B20" s="3" t="s">
        <v>32</v>
      </c>
      <c r="C20" s="4" t="s">
        <v>40</v>
      </c>
      <c r="D20" s="5" t="s">
        <v>41</v>
      </c>
      <c r="E20" s="16" t="s">
        <v>39</v>
      </c>
      <c r="F20" s="7" t="s">
        <v>11</v>
      </c>
      <c r="G20" s="8"/>
    </row>
    <row r="21" spans="1:7" ht="18" customHeight="1">
      <c r="A21" s="48" t="s">
        <v>175</v>
      </c>
      <c r="B21" s="49"/>
      <c r="C21" s="49"/>
      <c r="D21" s="49"/>
      <c r="E21" s="49"/>
      <c r="F21" s="49"/>
      <c r="G21" s="49"/>
    </row>
    <row r="22" spans="1:7" ht="30" customHeight="1">
      <c r="A22" s="9">
        <v>16</v>
      </c>
      <c r="B22" s="10" t="s">
        <v>42</v>
      </c>
      <c r="C22" s="11" t="s">
        <v>43</v>
      </c>
      <c r="D22" s="12" t="s">
        <v>44</v>
      </c>
      <c r="E22" s="17" t="s">
        <v>16</v>
      </c>
      <c r="F22" s="14" t="s">
        <v>11</v>
      </c>
      <c r="G22" s="15"/>
    </row>
    <row r="23" spans="1:7" ht="18" customHeight="1">
      <c r="A23" s="48" t="s">
        <v>174</v>
      </c>
      <c r="B23" s="49"/>
      <c r="C23" s="49"/>
      <c r="D23" s="49"/>
      <c r="E23" s="49"/>
      <c r="F23" s="49"/>
      <c r="G23" s="49"/>
    </row>
    <row r="24" spans="1:7" ht="30" customHeight="1">
      <c r="A24" s="2">
        <v>17</v>
      </c>
      <c r="B24" s="3" t="s">
        <v>45</v>
      </c>
      <c r="C24" s="4" t="s">
        <v>46</v>
      </c>
      <c r="D24" s="5" t="s">
        <v>47</v>
      </c>
      <c r="E24" s="6" t="s">
        <v>10</v>
      </c>
      <c r="F24" s="7" t="s">
        <v>11</v>
      </c>
      <c r="G24" s="8"/>
    </row>
    <row r="25" spans="1:7" ht="30" customHeight="1">
      <c r="A25" s="9">
        <v>18</v>
      </c>
      <c r="B25" s="10" t="s">
        <v>45</v>
      </c>
      <c r="C25" s="11" t="s">
        <v>48</v>
      </c>
      <c r="D25" s="12" t="s">
        <v>47</v>
      </c>
      <c r="E25" s="13" t="s">
        <v>10</v>
      </c>
      <c r="F25" s="14" t="s">
        <v>11</v>
      </c>
      <c r="G25" s="15"/>
    </row>
    <row r="26" spans="1:7" ht="30" customHeight="1">
      <c r="A26" s="2">
        <v>19</v>
      </c>
      <c r="B26" s="3" t="s">
        <v>45</v>
      </c>
      <c r="C26" s="4" t="s">
        <v>49</v>
      </c>
      <c r="D26" s="5" t="s">
        <v>47</v>
      </c>
      <c r="E26" s="16" t="s">
        <v>16</v>
      </c>
      <c r="F26" s="7" t="s">
        <v>11</v>
      </c>
      <c r="G26" s="8"/>
    </row>
    <row r="27" spans="1:7" ht="30" customHeight="1">
      <c r="A27" s="9">
        <v>20</v>
      </c>
      <c r="B27" s="10" t="s">
        <v>45</v>
      </c>
      <c r="C27" s="11" t="s">
        <v>50</v>
      </c>
      <c r="D27" s="12" t="s">
        <v>47</v>
      </c>
      <c r="E27" s="17" t="s">
        <v>16</v>
      </c>
      <c r="F27" s="14" t="s">
        <v>11</v>
      </c>
      <c r="G27" s="15"/>
    </row>
    <row r="28" spans="1:7" ht="30" customHeight="1">
      <c r="A28" s="2">
        <v>21</v>
      </c>
      <c r="B28" s="3" t="s">
        <v>45</v>
      </c>
      <c r="C28" s="4" t="s">
        <v>51</v>
      </c>
      <c r="D28" s="5" t="s">
        <v>47</v>
      </c>
      <c r="E28" s="16" t="s">
        <v>16</v>
      </c>
      <c r="F28" s="7" t="s">
        <v>11</v>
      </c>
      <c r="G28" s="8"/>
    </row>
    <row r="29" spans="1:7" ht="30" customHeight="1">
      <c r="A29" s="9">
        <v>22</v>
      </c>
      <c r="B29" s="10" t="s">
        <v>45</v>
      </c>
      <c r="C29" s="11" t="s">
        <v>52</v>
      </c>
      <c r="D29" s="12" t="s">
        <v>47</v>
      </c>
      <c r="E29" s="17" t="s">
        <v>39</v>
      </c>
      <c r="F29" s="14" t="s">
        <v>11</v>
      </c>
      <c r="G29" s="15"/>
    </row>
    <row r="30" spans="1:7" ht="18" customHeight="1">
      <c r="A30" s="48" t="s">
        <v>173</v>
      </c>
      <c r="B30" s="49"/>
      <c r="C30" s="49"/>
      <c r="D30" s="49"/>
      <c r="E30" s="49"/>
      <c r="F30" s="49"/>
      <c r="G30" s="49"/>
    </row>
    <row r="31" spans="1:7" ht="30" customHeight="1">
      <c r="A31" s="2">
        <v>23</v>
      </c>
      <c r="B31" s="3" t="s">
        <v>53</v>
      </c>
      <c r="C31" s="4" t="s">
        <v>54</v>
      </c>
      <c r="D31" s="5" t="s">
        <v>55</v>
      </c>
      <c r="E31" s="16" t="s">
        <v>16</v>
      </c>
      <c r="F31" s="7" t="s">
        <v>11</v>
      </c>
      <c r="G31" s="8"/>
    </row>
    <row r="32" spans="1:7" ht="30" customHeight="1">
      <c r="A32" s="9">
        <v>24</v>
      </c>
      <c r="B32" s="10" t="s">
        <v>53</v>
      </c>
      <c r="C32" s="11" t="s">
        <v>56</v>
      </c>
      <c r="D32" s="12" t="s">
        <v>57</v>
      </c>
      <c r="E32" s="17" t="s">
        <v>16</v>
      </c>
      <c r="F32" s="14" t="s">
        <v>11</v>
      </c>
      <c r="G32" s="15"/>
    </row>
    <row r="33" spans="1:7" ht="30" customHeight="1">
      <c r="A33" s="2">
        <v>25</v>
      </c>
      <c r="B33" s="3" t="s">
        <v>53</v>
      </c>
      <c r="C33" s="4" t="s">
        <v>58</v>
      </c>
      <c r="D33" s="5" t="s">
        <v>59</v>
      </c>
      <c r="E33" s="16" t="s">
        <v>16</v>
      </c>
      <c r="F33" s="7" t="s">
        <v>11</v>
      </c>
      <c r="G33" s="8"/>
    </row>
    <row r="34" spans="1:7" ht="30" customHeight="1">
      <c r="A34" s="9">
        <v>26</v>
      </c>
      <c r="B34" s="10" t="s">
        <v>53</v>
      </c>
      <c r="C34" s="11" t="s">
        <v>60</v>
      </c>
      <c r="D34" s="12" t="s">
        <v>61</v>
      </c>
      <c r="E34" s="17" t="s">
        <v>16</v>
      </c>
      <c r="F34" s="14" t="s">
        <v>11</v>
      </c>
      <c r="G34" s="15"/>
    </row>
    <row r="35" spans="1:7" ht="18" customHeight="1">
      <c r="A35" s="48" t="s">
        <v>62</v>
      </c>
      <c r="B35" s="49"/>
      <c r="C35" s="49"/>
      <c r="D35" s="49"/>
      <c r="E35" s="49"/>
      <c r="F35" s="49"/>
      <c r="G35" s="49"/>
    </row>
    <row r="36" spans="1:7" ht="30" customHeight="1">
      <c r="A36" s="2">
        <v>27</v>
      </c>
      <c r="B36" s="3" t="s">
        <v>63</v>
      </c>
      <c r="C36" s="4" t="s">
        <v>64</v>
      </c>
      <c r="D36" s="5" t="s">
        <v>65</v>
      </c>
      <c r="E36" s="16" t="s">
        <v>16</v>
      </c>
      <c r="F36" s="7" t="s">
        <v>11</v>
      </c>
      <c r="G36" s="8"/>
    </row>
    <row r="37" spans="1:7" ht="30" customHeight="1">
      <c r="A37" s="9">
        <v>28</v>
      </c>
      <c r="B37" s="10" t="s">
        <v>63</v>
      </c>
      <c r="C37" s="11" t="s">
        <v>66</v>
      </c>
      <c r="D37" s="12" t="s">
        <v>67</v>
      </c>
      <c r="E37" s="17" t="s">
        <v>16</v>
      </c>
      <c r="F37" s="14" t="s">
        <v>11</v>
      </c>
      <c r="G37" s="15"/>
    </row>
    <row r="38" spans="1:7" ht="18" customHeight="1">
      <c r="A38" s="48" t="s">
        <v>172</v>
      </c>
      <c r="B38" s="49"/>
      <c r="C38" s="49"/>
      <c r="D38" s="49"/>
      <c r="E38" s="49"/>
      <c r="F38" s="49"/>
      <c r="G38" s="49"/>
    </row>
    <row r="39" spans="1:7" ht="30" customHeight="1">
      <c r="A39" s="2">
        <v>29</v>
      </c>
      <c r="B39" s="3" t="s">
        <v>68</v>
      </c>
      <c r="C39" s="4" t="s">
        <v>69</v>
      </c>
      <c r="D39" s="5" t="s">
        <v>70</v>
      </c>
      <c r="E39" s="16" t="s">
        <v>16</v>
      </c>
      <c r="F39" s="7" t="s">
        <v>11</v>
      </c>
      <c r="G39" s="8"/>
    </row>
    <row r="40" spans="1:7" ht="30" customHeight="1">
      <c r="A40" s="9">
        <v>30</v>
      </c>
      <c r="B40" s="10" t="s">
        <v>68</v>
      </c>
      <c r="C40" s="11" t="s">
        <v>71</v>
      </c>
      <c r="D40" s="12" t="s">
        <v>70</v>
      </c>
      <c r="E40" s="17" t="s">
        <v>39</v>
      </c>
      <c r="F40" s="14" t="s">
        <v>11</v>
      </c>
      <c r="G40" s="15"/>
    </row>
    <row r="41" spans="1:7" ht="30" customHeight="1">
      <c r="A41" s="2">
        <v>31</v>
      </c>
      <c r="B41" s="3" t="s">
        <v>68</v>
      </c>
      <c r="C41" s="4" t="s">
        <v>72</v>
      </c>
      <c r="D41" s="5" t="s">
        <v>70</v>
      </c>
      <c r="E41" s="16" t="s">
        <v>39</v>
      </c>
      <c r="F41" s="7" t="s">
        <v>11</v>
      </c>
      <c r="G41" s="8"/>
    </row>
    <row r="42" spans="1:7" ht="30" customHeight="1">
      <c r="A42" s="9">
        <v>32</v>
      </c>
      <c r="B42" s="10" t="s">
        <v>68</v>
      </c>
      <c r="C42" s="11" t="s">
        <v>73</v>
      </c>
      <c r="D42" s="12" t="s">
        <v>74</v>
      </c>
      <c r="E42" s="17" t="s">
        <v>39</v>
      </c>
      <c r="F42" s="14" t="s">
        <v>11</v>
      </c>
      <c r="G42" s="15"/>
    </row>
    <row r="43" spans="1:7" ht="30" customHeight="1">
      <c r="A43" s="2">
        <v>33</v>
      </c>
      <c r="B43" s="3" t="s">
        <v>68</v>
      </c>
      <c r="C43" s="4" t="s">
        <v>75</v>
      </c>
      <c r="D43" s="5" t="s">
        <v>70</v>
      </c>
      <c r="E43" s="16" t="s">
        <v>39</v>
      </c>
      <c r="F43" s="7" t="s">
        <v>11</v>
      </c>
      <c r="G43" s="8"/>
    </row>
    <row r="44" spans="1:7" ht="18" customHeight="1">
      <c r="A44" s="48" t="s">
        <v>171</v>
      </c>
      <c r="B44" s="49"/>
      <c r="C44" s="49"/>
      <c r="D44" s="49"/>
      <c r="E44" s="49"/>
      <c r="F44" s="49"/>
      <c r="G44" s="49"/>
    </row>
    <row r="45" spans="1:7" ht="30" customHeight="1">
      <c r="A45" s="9">
        <v>34</v>
      </c>
      <c r="B45" s="10" t="s">
        <v>76</v>
      </c>
      <c r="C45" s="11" t="s">
        <v>77</v>
      </c>
      <c r="D45" s="12" t="s">
        <v>78</v>
      </c>
      <c r="E45" s="17" t="s">
        <v>16</v>
      </c>
      <c r="F45" s="14" t="s">
        <v>11</v>
      </c>
      <c r="G45" s="15"/>
    </row>
    <row r="46" spans="1:7" ht="30" customHeight="1">
      <c r="A46" s="2">
        <v>35</v>
      </c>
      <c r="B46" s="3" t="s">
        <v>76</v>
      </c>
      <c r="C46" s="4" t="s">
        <v>79</v>
      </c>
      <c r="D46" s="5" t="s">
        <v>80</v>
      </c>
      <c r="E46" s="16" t="s">
        <v>39</v>
      </c>
      <c r="F46" s="7" t="s">
        <v>11</v>
      </c>
      <c r="G46" s="8"/>
    </row>
    <row r="47" spans="1:7" ht="30" customHeight="1">
      <c r="A47" s="9">
        <v>36</v>
      </c>
      <c r="B47" s="10" t="s">
        <v>76</v>
      </c>
      <c r="C47" s="11" t="s">
        <v>81</v>
      </c>
      <c r="D47" s="12" t="s">
        <v>74</v>
      </c>
      <c r="E47" s="18" t="s">
        <v>82</v>
      </c>
      <c r="F47" s="14" t="s">
        <v>11</v>
      </c>
      <c r="G47" s="15"/>
    </row>
    <row r="48" spans="1:7" ht="18" customHeight="1">
      <c r="A48" s="48" t="s">
        <v>170</v>
      </c>
      <c r="B48" s="49"/>
      <c r="C48" s="49"/>
      <c r="D48" s="49"/>
      <c r="E48" s="49"/>
      <c r="F48" s="49"/>
      <c r="G48" s="49"/>
    </row>
    <row r="49" spans="1:7" ht="30" customHeight="1">
      <c r="A49" s="2">
        <v>37</v>
      </c>
      <c r="B49" s="3" t="s">
        <v>83</v>
      </c>
      <c r="C49" s="4" t="s">
        <v>84</v>
      </c>
      <c r="D49" s="5" t="s">
        <v>85</v>
      </c>
      <c r="E49" s="16" t="s">
        <v>39</v>
      </c>
      <c r="F49" s="7" t="s">
        <v>11</v>
      </c>
      <c r="G49" s="8"/>
    </row>
    <row r="50" spans="1:7" ht="30" customHeight="1">
      <c r="A50" s="9">
        <v>38</v>
      </c>
      <c r="B50" s="10" t="s">
        <v>83</v>
      </c>
      <c r="C50" s="11" t="s">
        <v>86</v>
      </c>
      <c r="D50" s="12" t="s">
        <v>85</v>
      </c>
      <c r="E50" s="17" t="s">
        <v>16</v>
      </c>
      <c r="F50" s="14" t="s">
        <v>11</v>
      </c>
      <c r="G50" s="15"/>
    </row>
    <row r="51" spans="1:7" ht="30" customHeight="1">
      <c r="A51" s="2">
        <v>39</v>
      </c>
      <c r="B51" s="3" t="s">
        <v>83</v>
      </c>
      <c r="C51" s="4" t="s">
        <v>87</v>
      </c>
      <c r="D51" s="5" t="s">
        <v>85</v>
      </c>
      <c r="E51" s="16" t="s">
        <v>16</v>
      </c>
      <c r="F51" s="7" t="s">
        <v>11</v>
      </c>
      <c r="G51" s="8"/>
    </row>
    <row r="52" spans="1:7" ht="18" customHeight="1">
      <c r="A52" s="48" t="s">
        <v>169</v>
      </c>
      <c r="B52" s="49"/>
      <c r="C52" s="49"/>
      <c r="D52" s="49"/>
      <c r="E52" s="49"/>
      <c r="F52" s="49"/>
      <c r="G52" s="49"/>
    </row>
    <row r="53" spans="1:7" ht="30" customHeight="1">
      <c r="A53" s="9">
        <v>40</v>
      </c>
      <c r="B53" s="10" t="s">
        <v>88</v>
      </c>
      <c r="C53" s="11" t="s">
        <v>89</v>
      </c>
      <c r="D53" s="12" t="s">
        <v>90</v>
      </c>
      <c r="E53" s="17" t="s">
        <v>39</v>
      </c>
      <c r="F53" s="14" t="s">
        <v>11</v>
      </c>
      <c r="G53" s="15"/>
    </row>
    <row r="54" spans="1:7" ht="30" customHeight="1">
      <c r="A54" s="2">
        <v>41</v>
      </c>
      <c r="B54" s="3" t="s">
        <v>88</v>
      </c>
      <c r="C54" s="4" t="s">
        <v>91</v>
      </c>
      <c r="D54" s="5" t="s">
        <v>90</v>
      </c>
      <c r="E54" s="16" t="s">
        <v>39</v>
      </c>
      <c r="F54" s="7" t="s">
        <v>11</v>
      </c>
      <c r="G54" s="8"/>
    </row>
    <row r="55" spans="1:7" ht="30" customHeight="1">
      <c r="A55" s="9">
        <v>42</v>
      </c>
      <c r="B55" s="10" t="s">
        <v>88</v>
      </c>
      <c r="C55" s="11" t="s">
        <v>92</v>
      </c>
      <c r="D55" s="12" t="s">
        <v>90</v>
      </c>
      <c r="E55" s="17" t="s">
        <v>39</v>
      </c>
      <c r="F55" s="14" t="s">
        <v>11</v>
      </c>
      <c r="G55" s="15"/>
    </row>
    <row r="56" spans="1:7" ht="30" customHeight="1">
      <c r="A56" s="2">
        <v>43</v>
      </c>
      <c r="B56" s="3" t="s">
        <v>88</v>
      </c>
      <c r="C56" s="4" t="s">
        <v>93</v>
      </c>
      <c r="D56" s="5" t="s">
        <v>94</v>
      </c>
      <c r="E56" s="16" t="s">
        <v>16</v>
      </c>
      <c r="F56" s="7" t="s">
        <v>11</v>
      </c>
      <c r="G56" s="8"/>
    </row>
    <row r="57" spans="1:7" ht="18" customHeight="1">
      <c r="A57" s="48" t="s">
        <v>168</v>
      </c>
      <c r="B57" s="49"/>
      <c r="C57" s="49"/>
      <c r="D57" s="49"/>
      <c r="E57" s="49"/>
      <c r="F57" s="49"/>
      <c r="G57" s="49"/>
    </row>
    <row r="58" spans="1:7" ht="30" customHeight="1">
      <c r="A58" s="9">
        <v>44</v>
      </c>
      <c r="B58" s="10" t="s">
        <v>95</v>
      </c>
      <c r="C58" s="11" t="s">
        <v>96</v>
      </c>
      <c r="D58" s="12" t="s">
        <v>97</v>
      </c>
      <c r="E58" s="17" t="s">
        <v>16</v>
      </c>
      <c r="F58" s="14" t="s">
        <v>11</v>
      </c>
      <c r="G58" s="15"/>
    </row>
    <row r="59" spans="1:7" ht="30" customHeight="1">
      <c r="A59" s="2">
        <v>45</v>
      </c>
      <c r="B59" s="3" t="s">
        <v>95</v>
      </c>
      <c r="C59" s="4" t="s">
        <v>98</v>
      </c>
      <c r="D59" s="5" t="s">
        <v>97</v>
      </c>
      <c r="E59" s="16" t="s">
        <v>16</v>
      </c>
      <c r="F59" s="7" t="s">
        <v>11</v>
      </c>
      <c r="G59" s="8"/>
    </row>
    <row r="60" spans="1:7" ht="30" customHeight="1">
      <c r="A60" s="9">
        <v>46</v>
      </c>
      <c r="B60" s="10" t="s">
        <v>95</v>
      </c>
      <c r="C60" s="11" t="s">
        <v>99</v>
      </c>
      <c r="D60" s="12" t="s">
        <v>97</v>
      </c>
      <c r="E60" s="17" t="s">
        <v>16</v>
      </c>
      <c r="F60" s="14" t="s">
        <v>11</v>
      </c>
      <c r="G60" s="15"/>
    </row>
    <row r="61" spans="1:7" ht="30" customHeight="1">
      <c r="A61" s="2">
        <v>47</v>
      </c>
      <c r="B61" s="3" t="s">
        <v>95</v>
      </c>
      <c r="C61" s="4" t="s">
        <v>100</v>
      </c>
      <c r="D61" s="5" t="s">
        <v>101</v>
      </c>
      <c r="E61" s="16" t="s">
        <v>16</v>
      </c>
      <c r="F61" s="7" t="s">
        <v>11</v>
      </c>
      <c r="G61" s="8"/>
    </row>
    <row r="62" spans="1:7" ht="30" customHeight="1">
      <c r="A62" s="9">
        <v>48</v>
      </c>
      <c r="B62" s="10" t="s">
        <v>95</v>
      </c>
      <c r="C62" s="11" t="s">
        <v>102</v>
      </c>
      <c r="D62" s="12" t="s">
        <v>101</v>
      </c>
      <c r="E62" s="17" t="s">
        <v>39</v>
      </c>
      <c r="F62" s="14" t="s">
        <v>11</v>
      </c>
      <c r="G62" s="15"/>
    </row>
    <row r="63" spans="1:7" ht="30" customHeight="1">
      <c r="A63" s="2">
        <v>49</v>
      </c>
      <c r="B63" s="3" t="s">
        <v>95</v>
      </c>
      <c r="C63" s="4" t="s">
        <v>103</v>
      </c>
      <c r="D63" s="5" t="s">
        <v>101</v>
      </c>
      <c r="E63" s="19" t="s">
        <v>82</v>
      </c>
      <c r="F63" s="7" t="s">
        <v>11</v>
      </c>
      <c r="G63" s="8"/>
    </row>
    <row r="64" spans="1:7" ht="18" customHeight="1">
      <c r="A64" s="48" t="s">
        <v>167</v>
      </c>
      <c r="B64" s="49"/>
      <c r="C64" s="49"/>
      <c r="D64" s="49"/>
      <c r="E64" s="49"/>
      <c r="F64" s="49"/>
      <c r="G64" s="49"/>
    </row>
    <row r="65" spans="1:7" ht="30" customHeight="1">
      <c r="A65" s="9">
        <v>50</v>
      </c>
      <c r="B65" s="10" t="s">
        <v>104</v>
      </c>
      <c r="C65" s="11" t="s">
        <v>105</v>
      </c>
      <c r="D65" s="12" t="s">
        <v>106</v>
      </c>
      <c r="E65" s="17" t="s">
        <v>16</v>
      </c>
      <c r="F65" s="14" t="s">
        <v>11</v>
      </c>
      <c r="G65" s="15"/>
    </row>
    <row r="66" spans="1:7" ht="30" customHeight="1">
      <c r="A66" s="2">
        <v>51</v>
      </c>
      <c r="B66" s="3" t="s">
        <v>104</v>
      </c>
      <c r="C66" s="4" t="s">
        <v>107</v>
      </c>
      <c r="D66" s="5" t="s">
        <v>108</v>
      </c>
      <c r="E66" s="16" t="s">
        <v>16</v>
      </c>
      <c r="F66" s="7" t="s">
        <v>11</v>
      </c>
      <c r="G66" s="8"/>
    </row>
    <row r="67" spans="1:7" ht="30" customHeight="1">
      <c r="A67" s="9">
        <v>52</v>
      </c>
      <c r="B67" s="10" t="s">
        <v>104</v>
      </c>
      <c r="C67" s="11" t="s">
        <v>109</v>
      </c>
      <c r="D67" s="12" t="s">
        <v>110</v>
      </c>
      <c r="E67" s="17" t="s">
        <v>16</v>
      </c>
      <c r="F67" s="14" t="s">
        <v>11</v>
      </c>
      <c r="G67" s="15"/>
    </row>
    <row r="68" spans="1:7" ht="30" customHeight="1">
      <c r="A68" s="2">
        <v>53</v>
      </c>
      <c r="B68" s="3" t="s">
        <v>104</v>
      </c>
      <c r="C68" s="4" t="s">
        <v>111</v>
      </c>
      <c r="D68" s="5" t="s">
        <v>112</v>
      </c>
      <c r="E68" s="16" t="s">
        <v>39</v>
      </c>
      <c r="F68" s="7" t="s">
        <v>11</v>
      </c>
      <c r="G68" s="8"/>
    </row>
    <row r="69" spans="1:7" ht="30" customHeight="1">
      <c r="A69" s="9">
        <v>54</v>
      </c>
      <c r="B69" s="10" t="s">
        <v>104</v>
      </c>
      <c r="C69" s="11" t="s">
        <v>113</v>
      </c>
      <c r="D69" s="12" t="s">
        <v>114</v>
      </c>
      <c r="E69" s="18" t="s">
        <v>82</v>
      </c>
      <c r="F69" s="14" t="s">
        <v>11</v>
      </c>
      <c r="G69" s="15"/>
    </row>
  </sheetData>
  <mergeCells count="14">
    <mergeCell ref="A64:G64"/>
    <mergeCell ref="A57:G57"/>
    <mergeCell ref="A23:G23"/>
    <mergeCell ref="A48:G48"/>
    <mergeCell ref="A30:G30"/>
    <mergeCell ref="A16:G16"/>
    <mergeCell ref="A38:G38"/>
    <mergeCell ref="A52:G52"/>
    <mergeCell ref="A44:G44"/>
    <mergeCell ref="A3:G3"/>
    <mergeCell ref="A21:G21"/>
    <mergeCell ref="A1:F1"/>
    <mergeCell ref="A35:G35"/>
    <mergeCell ref="A7:G7"/>
  </mergeCells>
  <dataValidations count="1">
    <dataValidation type="list" allowBlank="1" sqref="F3:F89">
      <formula1>"Pendiente,OK,Revisar,Error"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B19" sqref="B19:B26"/>
    </sheetView>
  </sheetViews>
  <sheetFormatPr baseColWidth="10" defaultColWidth="9.140625" defaultRowHeight="15"/>
  <cols>
    <col min="1" max="1" width="36" customWidth="1"/>
    <col min="2" max="5" width="14" customWidth="1"/>
  </cols>
  <sheetData>
    <row r="1" spans="1:5" ht="27.95" customHeight="1">
      <c r="A1" s="50" t="s">
        <v>165</v>
      </c>
      <c r="B1" s="49"/>
      <c r="C1" s="49"/>
      <c r="D1" s="49"/>
      <c r="E1" s="49"/>
    </row>
    <row r="2" spans="1:5" ht="20.100000000000001" customHeight="1">
      <c r="A2" s="52" t="s">
        <v>183</v>
      </c>
      <c r="B2" s="49"/>
      <c r="C2" s="49"/>
      <c r="D2" s="49"/>
      <c r="E2" s="49"/>
    </row>
    <row r="3" spans="1:5">
      <c r="A3" s="20" t="s">
        <v>115</v>
      </c>
      <c r="B3" s="20" t="s">
        <v>116</v>
      </c>
      <c r="C3" s="20" t="s">
        <v>117</v>
      </c>
      <c r="D3" s="20" t="s">
        <v>5</v>
      </c>
      <c r="E3" s="20"/>
    </row>
    <row r="4" spans="1:5" ht="21.95" customHeight="1">
      <c r="A4" s="21" t="s">
        <v>118</v>
      </c>
      <c r="B4" s="22">
        <f>COUNTIF(Checklist!F3:F74,"OK")</f>
        <v>0</v>
      </c>
      <c r="C4" s="14">
        <v>54</v>
      </c>
      <c r="D4" s="23" t="str">
        <f>IF(B4/C4&gt;=0.8,"BIEN",IF(B4/C4&gt;=0.5,"EN PROGRESO","ACCION URGENTE"))</f>
        <v>ACCION URGENTE</v>
      </c>
      <c r="E4" s="24"/>
    </row>
    <row r="5" spans="1:5" ht="21.95" customHeight="1">
      <c r="A5" s="25" t="s">
        <v>119</v>
      </c>
      <c r="B5" s="26">
        <f>COUNTIF(Checklist!F3:F74,"Revisar")</f>
        <v>0</v>
      </c>
      <c r="C5" s="7">
        <v>0</v>
      </c>
      <c r="D5" s="27" t="str">
        <f>IF(B5=0,"Ninguna",B5&amp;" pendientes")</f>
        <v>Ninguna</v>
      </c>
      <c r="E5" s="28"/>
    </row>
    <row r="6" spans="1:5" ht="21.95" customHeight="1">
      <c r="A6" s="21" t="s">
        <v>120</v>
      </c>
      <c r="B6" s="22">
        <f>COUNTIF(Checklist!F3:F74,"Error")</f>
        <v>0</v>
      </c>
      <c r="C6" s="14">
        <v>0</v>
      </c>
      <c r="D6" s="23" t="str">
        <f>IF(B6=0,"Sin errores",B6&amp;" errores")</f>
        <v>Sin errores</v>
      </c>
      <c r="E6" s="24"/>
    </row>
    <row r="7" spans="1:5" ht="21.95" customHeight="1">
      <c r="A7" s="25" t="s">
        <v>121</v>
      </c>
      <c r="B7" s="26">
        <f>COUNTIF(Checklist!F3:F74,"Pendiente")</f>
        <v>54</v>
      </c>
      <c r="C7" s="7">
        <v>0</v>
      </c>
      <c r="D7" s="27"/>
      <c r="E7" s="28"/>
    </row>
    <row r="8" spans="1:5" ht="21.95" customHeight="1">
      <c r="A8" s="21" t="s">
        <v>122</v>
      </c>
      <c r="B8" s="22">
        <f>ROUND((COUNTIF(Checklist!F3:F74,"OK")*100 + COUNTIF(Checklist!F3:F74,"Revisar")*50) / 54, 1)</f>
        <v>0</v>
      </c>
      <c r="C8" s="14">
        <v>100</v>
      </c>
      <c r="D8" s="23" t="str">
        <f>IF(B8&gt;=80,"FUERTE",IF(B8&gt;=60,"ACEPTABLE",IF(B8&gt;=40,"MEJORABLE","CRITICO")))</f>
        <v>CRITICO</v>
      </c>
      <c r="E8" s="24"/>
    </row>
    <row r="10" spans="1:5" ht="20.100000000000001" customHeight="1">
      <c r="A10" s="52" t="s">
        <v>184</v>
      </c>
      <c r="B10" s="49"/>
      <c r="C10" s="49"/>
      <c r="D10" s="49"/>
      <c r="E10" s="49"/>
    </row>
    <row r="11" spans="1:5">
      <c r="A11" s="20" t="s">
        <v>4</v>
      </c>
      <c r="B11" s="20" t="s">
        <v>123</v>
      </c>
      <c r="C11" s="20" t="s">
        <v>124</v>
      </c>
      <c r="D11" s="20" t="s">
        <v>125</v>
      </c>
      <c r="E11" s="20"/>
    </row>
    <row r="12" spans="1:5" ht="21.95" customHeight="1">
      <c r="A12" s="29" t="s">
        <v>126</v>
      </c>
      <c r="B12" s="30">
        <f>COUNTIFS(Checklist!F3:F74,"Error",Checklist!E3:E74,"Crítica")</f>
        <v>0</v>
      </c>
      <c r="C12" s="31">
        <f>COUNTIFS(Checklist!F3:F74,"Revisar",Checklist!E3:E74,"Crítica")</f>
        <v>0</v>
      </c>
      <c r="D12" s="32">
        <f>B12+C12</f>
        <v>0</v>
      </c>
      <c r="E12" s="24"/>
    </row>
    <row r="13" spans="1:5" ht="21.95" customHeight="1">
      <c r="A13" s="33" t="s">
        <v>16</v>
      </c>
      <c r="B13" s="34">
        <f>COUNTIFS(Checklist!F3:F74,"Error",Checklist!E3:E74,"Alta")</f>
        <v>0</v>
      </c>
      <c r="C13" s="35">
        <f>COUNTIFS(Checklist!F3:F74,"Revisar",Checklist!E3:E74,"Alta")</f>
        <v>0</v>
      </c>
      <c r="D13" s="36">
        <f>B13+C13</f>
        <v>0</v>
      </c>
      <c r="E13" s="28"/>
    </row>
    <row r="14" spans="1:5" ht="21.95" customHeight="1">
      <c r="A14" s="37" t="s">
        <v>39</v>
      </c>
      <c r="B14" s="30">
        <f>COUNTIFS(Checklist!F3:F74,"Error",Checklist!E3:E74,"Media")</f>
        <v>0</v>
      </c>
      <c r="C14" s="31">
        <f>COUNTIFS(Checklist!F3:F74,"Revisar",Checklist!E3:E74,"Media")</f>
        <v>0</v>
      </c>
      <c r="D14" s="32">
        <f>B14+C14</f>
        <v>0</v>
      </c>
      <c r="E14" s="24"/>
    </row>
    <row r="15" spans="1:5" ht="21.95" customHeight="1">
      <c r="A15" s="38" t="s">
        <v>82</v>
      </c>
      <c r="B15" s="34">
        <f>COUNTIFS(Checklist!F3:F74,"Error",Checklist!E3:E74,"Baja")</f>
        <v>0</v>
      </c>
      <c r="C15" s="35">
        <f>COUNTIFS(Checklist!F3:F74,"Revisar",Checklist!E3:E74,"Baja")</f>
        <v>0</v>
      </c>
      <c r="D15" s="36">
        <f>B15+C15</f>
        <v>0</v>
      </c>
      <c r="E15" s="28"/>
    </row>
    <row r="17" spans="1:5" ht="20.100000000000001" customHeight="1">
      <c r="A17" s="52" t="s">
        <v>185</v>
      </c>
      <c r="B17" s="49"/>
      <c r="C17" s="49"/>
      <c r="D17" s="49"/>
      <c r="E17" s="49"/>
    </row>
    <row r="18" spans="1:5">
      <c r="A18" s="20" t="s">
        <v>1</v>
      </c>
      <c r="B18" s="20" t="s">
        <v>127</v>
      </c>
      <c r="C18" s="20" t="s">
        <v>128</v>
      </c>
      <c r="D18" s="20" t="s">
        <v>129</v>
      </c>
      <c r="E18" s="20" t="s">
        <v>130</v>
      </c>
    </row>
    <row r="19" spans="1:5" ht="20.100000000000001" customHeight="1">
      <c r="A19" s="21" t="s">
        <v>131</v>
      </c>
      <c r="B19" s="39">
        <v>3</v>
      </c>
      <c r="C19" s="40">
        <f>COUNTIFS(Checklist!B3:B74,"Setup",Checklist!F3:F74,"OK")</f>
        <v>0</v>
      </c>
      <c r="D19" s="41">
        <f>IFERROR(C19/3,0)</f>
        <v>0</v>
      </c>
      <c r="E19" s="23" t="str">
        <f>IF(C19/3&gt;=0.8,"BIEN",IF(C19/3&gt;=0.5,"EN PROGRESO",IF(C19/3&gt;0,"ACCION URGENTE","SIN INICIAR")))</f>
        <v>SIN INICIAR</v>
      </c>
    </row>
    <row r="20" spans="1:5" ht="20.100000000000001" customHeight="1">
      <c r="A20" s="25" t="s">
        <v>132</v>
      </c>
      <c r="B20" s="42">
        <v>13</v>
      </c>
      <c r="C20" s="43">
        <f>COUNTIFS(Checklist!B3:B74,"B1 · Rastreo",Checklist!F3:F74,"OK")+COUNTIFS(Checklist!B3:B74,"B1 · Sitemap",Checklist!F3:F74,"OK")+COUNTIFS(Checklist!B3:B74,"B1 · Mobile",Checklist!F3:F74,"OK")</f>
        <v>0</v>
      </c>
      <c r="D20" s="44">
        <f>IFERROR(C20/13,0)</f>
        <v>0</v>
      </c>
      <c r="E20" s="27" t="str">
        <f>IF(C20/13&gt;=0.8,"BIEN",IF(C20/13&gt;=0.5,"EN PROGRESO",IF(C20/13&gt;0,"ACCION URGENTE","SIN INICIAR")))</f>
        <v>SIN INICIAR</v>
      </c>
    </row>
    <row r="21" spans="1:5" ht="20.100000000000001" customHeight="1">
      <c r="A21" s="21" t="s">
        <v>133</v>
      </c>
      <c r="B21" s="39">
        <v>6</v>
      </c>
      <c r="C21" s="40">
        <f>COUNTIFS(Checklist!B3:B74,"B2 · CWV",Checklist!F3:F74,"OK")</f>
        <v>0</v>
      </c>
      <c r="D21" s="41">
        <f>IFERROR(C21/6,0)</f>
        <v>0</v>
      </c>
      <c r="E21" s="23" t="str">
        <f>IF(C21/6&gt;=0.8,"BIEN",IF(C21/6&gt;=0.5,"EN PROGRESO",IF(C21/6&gt;0,"ACCION URGENTE","SIN INICIAR")))</f>
        <v>SIN INICIAR</v>
      </c>
    </row>
    <row r="22" spans="1:5" ht="20.100000000000001" customHeight="1">
      <c r="A22" s="25" t="s">
        <v>134</v>
      </c>
      <c r="B22" s="42">
        <v>4</v>
      </c>
      <c r="C22" s="43">
        <f>COUNTIFS(Checklist!B3:B74,"B3 · On-page",Checklist!F3:F74,"OK")</f>
        <v>0</v>
      </c>
      <c r="D22" s="44">
        <f>IFERROR(C22/4,0)</f>
        <v>0</v>
      </c>
      <c r="E22" s="27" t="str">
        <f>IF(C22/4&gt;=0.8,"BIEN",IF(C22/4&gt;=0.5,"EN PROGRESO",IF(C22/4&gt;0,"ACCION URGENTE","SIN INICIAR")))</f>
        <v>SIN INICIAR</v>
      </c>
    </row>
    <row r="23" spans="1:5" ht="20.100000000000001" customHeight="1">
      <c r="A23" s="21" t="s">
        <v>135</v>
      </c>
      <c r="B23" s="39">
        <v>10</v>
      </c>
      <c r="C23" s="40">
        <f>COUNTIFS(Checklist!B3:B74,"B4 · Canibalización",Checklist!F3:F74,"OK")+COUNTIFS(Checklist!B3:B74,"B4 · E-E-A-T",Checklist!F3:F74,"OK")+COUNTIFS(Checklist!B3:B74,"B4 · Enlazado interno",Checklist!F3:F74,"OK")</f>
        <v>0</v>
      </c>
      <c r="D23" s="41">
        <f>IFERROR(C23/10,0)</f>
        <v>0</v>
      </c>
      <c r="E23" s="23" t="str">
        <f>IF(C23/10&gt;=0.8,"BIEN",IF(C23/10&gt;=0.5,"EN PROGRESO",IF(C23/10&gt;0,"ACCION URGENTE","SIN INICIAR")))</f>
        <v>SIN INICIAR</v>
      </c>
    </row>
    <row r="24" spans="1:5" ht="20.100000000000001" customHeight="1">
      <c r="A24" s="25" t="s">
        <v>136</v>
      </c>
      <c r="B24" s="42">
        <v>7</v>
      </c>
      <c r="C24" s="43">
        <f>COUNTIFS(Checklist!B3:B74,"B5 · Backlinks",Checklist!F3:F74,"OK")+COUNTIFS(Checklist!B3:B74,"B5 · NAP",Checklist!F3:F74,"OK")</f>
        <v>0</v>
      </c>
      <c r="D24" s="44">
        <f>IFERROR(C24/7,0)</f>
        <v>0</v>
      </c>
      <c r="E24" s="27" t="str">
        <f>IF(C24/7&gt;=0.8,"BIEN",IF(C24/7&gt;=0.5,"EN PROGRESO",IF(C24/7&gt;0,"ACCION URGENTE","SIN INICIAR")))</f>
        <v>SIN INICIAR</v>
      </c>
    </row>
    <row r="25" spans="1:5" ht="20.100000000000001" customHeight="1">
      <c r="A25" s="21" t="s">
        <v>137</v>
      </c>
      <c r="B25" s="39">
        <v>6</v>
      </c>
      <c r="C25" s="40">
        <f>COUNTIFS(Checklist!B3:B74,"B6 · Schema",Checklist!F3:F74,"OK")</f>
        <v>0</v>
      </c>
      <c r="D25" s="41">
        <f>IFERROR(C25/6,0)</f>
        <v>0</v>
      </c>
      <c r="E25" s="23" t="str">
        <f>IF(C25/6&gt;=0.8,"BIEN",IF(C25/6&gt;=0.5,"EN PROGRESO",IF(C25/6&gt;0,"ACCION URGENTE","SIN INICIAR")))</f>
        <v>SIN INICIAR</v>
      </c>
    </row>
    <row r="26" spans="1:5" ht="20.100000000000001" customHeight="1">
      <c r="A26" s="25" t="s">
        <v>138</v>
      </c>
      <c r="B26" s="42">
        <v>5</v>
      </c>
      <c r="C26" s="43">
        <f>COUNTIFS(Checklist!B3:B74,"B7 · Imágenes",Checklist!F3:F74,"OK")</f>
        <v>0</v>
      </c>
      <c r="D26" s="44">
        <f>IFERROR(C26/5,0)</f>
        <v>0</v>
      </c>
      <c r="E26" s="27" t="str">
        <f>IF(C26/5&gt;=0.8,"BIEN",IF(C26/5&gt;=0.5,"EN PROGRESO",IF(C26/5&gt;0,"ACCION URGENTE","SIN INICIAR")))</f>
        <v>SIN INICIAR</v>
      </c>
    </row>
    <row r="28" spans="1:5" ht="27.95" customHeight="1">
      <c r="A28" s="53" t="s">
        <v>164</v>
      </c>
      <c r="B28" s="49"/>
      <c r="C28" s="49"/>
      <c r="D28" s="49"/>
      <c r="E28" s="49"/>
    </row>
    <row r="29" spans="1:5" ht="21.95" customHeight="1">
      <c r="A29" s="51" t="s">
        <v>139</v>
      </c>
      <c r="B29" s="49"/>
      <c r="C29" s="49"/>
      <c r="D29" s="49"/>
      <c r="E29" s="49"/>
    </row>
  </sheetData>
  <mergeCells count="6">
    <mergeCell ref="A29:E29"/>
    <mergeCell ref="A2:E2"/>
    <mergeCell ref="A10:E10"/>
    <mergeCell ref="A28:E28"/>
    <mergeCell ref="A1:E1"/>
    <mergeCell ref="A17:E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pane ySplit="2" topLeftCell="A3" activePane="bottomLeft" state="frozen"/>
      <selection pane="bottomLeft" activeCell="E8" sqref="E8"/>
    </sheetView>
  </sheetViews>
  <sheetFormatPr baseColWidth="10" defaultColWidth="9.140625" defaultRowHeight="15"/>
  <cols>
    <col min="1" max="1" width="24" customWidth="1"/>
    <col min="2" max="2" width="32" customWidth="1"/>
    <col min="3" max="3" width="48" customWidth="1"/>
    <col min="4" max="4" width="14" customWidth="1"/>
    <col min="5" max="5" width="36" customWidth="1"/>
  </cols>
  <sheetData>
    <row r="1" spans="1:5" ht="27.95" customHeight="1">
      <c r="A1" s="50" t="s">
        <v>140</v>
      </c>
      <c r="B1" s="49"/>
      <c r="C1" s="49"/>
      <c r="D1" s="49"/>
      <c r="E1" s="49"/>
    </row>
    <row r="2" spans="1:5">
      <c r="A2" s="1" t="s">
        <v>3</v>
      </c>
      <c r="B2" s="1" t="s">
        <v>141</v>
      </c>
      <c r="C2" s="1" t="s">
        <v>142</v>
      </c>
      <c r="D2" s="1" t="s">
        <v>143</v>
      </c>
      <c r="E2" s="1" t="s">
        <v>144</v>
      </c>
    </row>
    <row r="3" spans="1:5" ht="30" customHeight="1">
      <c r="A3" s="45" t="s">
        <v>145</v>
      </c>
      <c r="B3" s="45" t="s">
        <v>146</v>
      </c>
      <c r="C3" s="45" t="s">
        <v>147</v>
      </c>
      <c r="D3" s="37" t="s">
        <v>148</v>
      </c>
      <c r="E3" s="45" t="s">
        <v>179</v>
      </c>
    </row>
    <row r="4" spans="1:5" ht="30" customHeight="1">
      <c r="A4" s="46" t="s">
        <v>47</v>
      </c>
      <c r="B4" s="46" t="s">
        <v>149</v>
      </c>
      <c r="C4" s="46" t="s">
        <v>150</v>
      </c>
      <c r="D4" s="47" t="s">
        <v>148</v>
      </c>
      <c r="E4" s="46" t="s">
        <v>180</v>
      </c>
    </row>
    <row r="5" spans="1:5" ht="30" customHeight="1">
      <c r="A5" s="45" t="s">
        <v>151</v>
      </c>
      <c r="B5" s="45" t="s">
        <v>152</v>
      </c>
      <c r="C5" s="45" t="s">
        <v>153</v>
      </c>
      <c r="D5" s="37" t="s">
        <v>154</v>
      </c>
      <c r="E5" s="45" t="s">
        <v>155</v>
      </c>
    </row>
    <row r="6" spans="1:5" ht="30" customHeight="1">
      <c r="A6" s="46" t="s">
        <v>85</v>
      </c>
      <c r="B6" s="46" t="s">
        <v>156</v>
      </c>
      <c r="C6" s="46" t="s">
        <v>157</v>
      </c>
      <c r="D6" s="47" t="s">
        <v>158</v>
      </c>
      <c r="E6" s="46" t="s">
        <v>181</v>
      </c>
    </row>
    <row r="7" spans="1:5" ht="30" customHeight="1">
      <c r="A7" s="45" t="s">
        <v>159</v>
      </c>
      <c r="B7" s="45" t="s">
        <v>97</v>
      </c>
      <c r="C7" s="45" t="s">
        <v>160</v>
      </c>
      <c r="D7" s="37" t="s">
        <v>148</v>
      </c>
      <c r="E7" s="45" t="s">
        <v>182</v>
      </c>
    </row>
    <row r="8" spans="1:5" ht="30" customHeight="1">
      <c r="A8" s="46" t="s">
        <v>94</v>
      </c>
      <c r="B8" s="46" t="s">
        <v>161</v>
      </c>
      <c r="C8" s="46" t="s">
        <v>162</v>
      </c>
      <c r="D8" s="47" t="s">
        <v>148</v>
      </c>
      <c r="E8" s="46" t="s">
        <v>163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Checklist</vt:lpstr>
      <vt:lpstr>Dashboard</vt:lpstr>
      <vt:lpstr>Herramientas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dcterms:created xsi:type="dcterms:W3CDTF">2026-06-14T19:04:06Z</dcterms:created>
  <dcterms:modified xsi:type="dcterms:W3CDTF">2026-06-16T08:21:39Z</dcterms:modified>
</cp:coreProperties>
</file>